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grzegorz.grabowski\Dropbox\WM\01_Blog - content i baza wiedzy\2024_04_16 Inwestowanie na kredyt YT\YT\"/>
    </mc:Choice>
  </mc:AlternateContent>
  <xr:revisionPtr revIDLastSave="0" documentId="13_ncr:1_{DBF76465-AF6E-4B99-ABED-D14FCAFF4C8A}" xr6:coauthVersionLast="47" xr6:coauthVersionMax="47" xr10:uidLastSave="{00000000-0000-0000-0000-000000000000}"/>
  <bookViews>
    <workbookView xWindow="7710" yWindow="21480" windowWidth="29040" windowHeight="15840" activeTab="1" xr2:uid="{00000000-000D-0000-FFFF-FFFF00000000}"/>
  </bookViews>
  <sheets>
    <sheet name="Analiza1rok" sheetId="3" r:id="rId1"/>
    <sheet name="Analiza15la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F9" i="1"/>
  <c r="F10" i="1" s="1"/>
  <c r="F11" i="1" s="1"/>
  <c r="F12" i="1" s="1"/>
  <c r="C7" i="3"/>
  <c r="H7" i="3"/>
  <c r="I7" i="3" s="1"/>
  <c r="F13" i="1" l="1"/>
  <c r="F14" i="1" s="1"/>
  <c r="E7" i="3"/>
  <c r="O7" i="1"/>
  <c r="C8" i="1"/>
  <c r="C9" i="1" s="1"/>
  <c r="F15" i="1" l="1"/>
  <c r="F16" i="1" s="1"/>
  <c r="F17" i="1" s="1"/>
  <c r="F18" i="1" s="1"/>
  <c r="F19" i="1" s="1"/>
  <c r="F20" i="1" s="1"/>
  <c r="F21" i="1" s="1"/>
  <c r="F22" i="1" s="1"/>
  <c r="F7" i="3"/>
  <c r="G7" i="3" s="1"/>
  <c r="J7" i="3"/>
  <c r="K8" i="1"/>
  <c r="D9" i="1"/>
  <c r="D10" i="1" s="1"/>
  <c r="E7" i="1"/>
  <c r="E8" i="1" s="1"/>
  <c r="G8" i="1" l="1"/>
  <c r="O8" i="1"/>
  <c r="L8" i="1"/>
  <c r="K9" i="1"/>
  <c r="C10" i="1"/>
  <c r="H8" i="1"/>
  <c r="L9" i="1" l="1"/>
  <c r="M8" i="1"/>
  <c r="K10" i="1"/>
  <c r="D11" i="1"/>
  <c r="N8" i="1"/>
  <c r="C11" i="1"/>
  <c r="I8" i="1"/>
  <c r="E9" i="1" s="1"/>
  <c r="O9" i="1" s="1"/>
  <c r="K11" i="1" l="1"/>
  <c r="D12" i="1"/>
  <c r="C12" i="1"/>
  <c r="H9" i="1"/>
  <c r="G9" i="1"/>
  <c r="L10" i="1"/>
  <c r="D13" i="1" l="1"/>
  <c r="K12" i="1"/>
  <c r="C13" i="1"/>
  <c r="I9" i="1"/>
  <c r="E10" i="1" s="1"/>
  <c r="O10" i="1" s="1"/>
  <c r="M9" i="1"/>
  <c r="L11" i="1"/>
  <c r="K13" i="1" l="1"/>
  <c r="D14" i="1"/>
  <c r="N9" i="1"/>
  <c r="C14" i="1"/>
  <c r="H10" i="1"/>
  <c r="G10" i="1"/>
  <c r="L12" i="1"/>
  <c r="K14" i="1" l="1"/>
  <c r="D15" i="1"/>
  <c r="C15" i="1"/>
  <c r="I10" i="1"/>
  <c r="E11" i="1" s="1"/>
  <c r="O11" i="1" s="1"/>
  <c r="M10" i="1"/>
  <c r="L13" i="1"/>
  <c r="K15" i="1" l="1"/>
  <c r="D16" i="1"/>
  <c r="N10" i="1"/>
  <c r="C16" i="1"/>
  <c r="G11" i="1"/>
  <c r="H11" i="1"/>
  <c r="L14" i="1"/>
  <c r="K16" i="1" l="1"/>
  <c r="D17" i="1"/>
  <c r="C17" i="1"/>
  <c r="M11" i="1"/>
  <c r="I11" i="1"/>
  <c r="E12" i="1" s="1"/>
  <c r="O12" i="1" s="1"/>
  <c r="L15" i="1"/>
  <c r="K17" i="1" l="1"/>
  <c r="D18" i="1"/>
  <c r="N11" i="1"/>
  <c r="C18" i="1"/>
  <c r="G12" i="1"/>
  <c r="H12" i="1"/>
  <c r="L16" i="1"/>
  <c r="K18" i="1" l="1"/>
  <c r="D19" i="1"/>
  <c r="C19" i="1"/>
  <c r="I12" i="1"/>
  <c r="E13" i="1" s="1"/>
  <c r="O13" i="1" s="1"/>
  <c r="M12" i="1"/>
  <c r="L17" i="1"/>
  <c r="K19" i="1" l="1"/>
  <c r="D20" i="1"/>
  <c r="N12" i="1"/>
  <c r="C20" i="1"/>
  <c r="H13" i="1"/>
  <c r="G13" i="1"/>
  <c r="L18" i="1"/>
  <c r="K20" i="1" l="1"/>
  <c r="D21" i="1"/>
  <c r="C21" i="1"/>
  <c r="M13" i="1"/>
  <c r="I13" i="1"/>
  <c r="E14" i="1" s="1"/>
  <c r="O14" i="1" s="1"/>
  <c r="L19" i="1"/>
  <c r="K21" i="1" l="1"/>
  <c r="D22" i="1"/>
  <c r="N13" i="1"/>
  <c r="C22" i="1"/>
  <c r="G14" i="1"/>
  <c r="H14" i="1"/>
  <c r="L20" i="1"/>
  <c r="K22" i="1" l="1"/>
  <c r="M14" i="1"/>
  <c r="I14" i="1"/>
  <c r="E15" i="1" s="1"/>
  <c r="O15" i="1" s="1"/>
  <c r="L21" i="1"/>
  <c r="N14" i="1" l="1"/>
  <c r="H15" i="1"/>
  <c r="G15" i="1"/>
  <c r="L22" i="1"/>
  <c r="M15" i="1" l="1"/>
  <c r="I15" i="1"/>
  <c r="E16" i="1" s="1"/>
  <c r="O16" i="1" s="1"/>
  <c r="N15" i="1" l="1"/>
  <c r="G16" i="1"/>
  <c r="H16" i="1"/>
  <c r="I16" i="1" l="1"/>
  <c r="E17" i="1" s="1"/>
  <c r="O17" i="1" s="1"/>
  <c r="M16" i="1"/>
  <c r="N16" i="1" l="1"/>
  <c r="G17" i="1"/>
  <c r="H17" i="1"/>
  <c r="I17" i="1" l="1"/>
  <c r="E18" i="1" s="1"/>
  <c r="O18" i="1" s="1"/>
  <c r="M17" i="1"/>
  <c r="N17" i="1" l="1"/>
  <c r="G18" i="1"/>
  <c r="H18" i="1"/>
  <c r="M18" i="1" l="1"/>
  <c r="I18" i="1"/>
  <c r="E19" i="1" s="1"/>
  <c r="O19" i="1" s="1"/>
  <c r="N18" i="1" l="1"/>
  <c r="G19" i="1"/>
  <c r="H19" i="1"/>
  <c r="I19" i="1" l="1"/>
  <c r="E20" i="1" s="1"/>
  <c r="O20" i="1" s="1"/>
  <c r="M19" i="1"/>
  <c r="N19" i="1" l="1"/>
  <c r="G20" i="1"/>
  <c r="H20" i="1"/>
  <c r="M20" i="1" l="1"/>
  <c r="I20" i="1"/>
  <c r="E21" i="1" s="1"/>
  <c r="O21" i="1" s="1"/>
  <c r="N20" i="1" l="1"/>
  <c r="H21" i="1"/>
  <c r="G21" i="1"/>
  <c r="I21" i="1" l="1"/>
  <c r="E22" i="1" s="1"/>
  <c r="O22" i="1" s="1"/>
  <c r="M21" i="1"/>
  <c r="N21" i="1" l="1"/>
  <c r="G22" i="1"/>
  <c r="H22" i="1"/>
  <c r="I22" i="1" l="1"/>
  <c r="M22" i="1"/>
  <c r="N22" i="1" l="1"/>
</calcChain>
</file>

<file path=xl/sharedStrings.xml><?xml version="1.0" encoding="utf-8"?>
<sst xmlns="http://schemas.openxmlformats.org/spreadsheetml/2006/main" count="29" uniqueCount="20">
  <si>
    <t>Przychód z najmu</t>
  </si>
  <si>
    <t>Przychód z najmu po opłaceniu podatku</t>
  </si>
  <si>
    <t>Oprocentowanie kredytu</t>
  </si>
  <si>
    <t>Cena mieszkania</t>
  </si>
  <si>
    <t>Rentowność najmu</t>
  </si>
  <si>
    <t>Wzrost cen mieszkań</t>
  </si>
  <si>
    <t>Wzrost czynszu najmu</t>
  </si>
  <si>
    <t>Raty kredytu</t>
  </si>
  <si>
    <t>Przepływy gotówkowe z mieszkania</t>
  </si>
  <si>
    <t>Przepływy gotówkowe z mieszkania narastająco</t>
  </si>
  <si>
    <t>Wysokość kredytu (dług)</t>
  </si>
  <si>
    <t>"Equity" (cena mieszkania po odjęciu długu)</t>
  </si>
  <si>
    <t>Odsetki w racie</t>
  </si>
  <si>
    <t>Kapitał w racie</t>
  </si>
  <si>
    <t>Rok</t>
  </si>
  <si>
    <t>Okres kredytowania [lata]</t>
  </si>
  <si>
    <t>Wkład własny [%]</t>
  </si>
  <si>
    <t>Raty
kredytu</t>
  </si>
  <si>
    <t>Odsetki 
w racie</t>
  </si>
  <si>
    <t>Kapitał 
w racie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</si>
</sst>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8" formatCode="#,##0.00\ &quot;zł&quot;;[Red]\-#,##0.00\ &quot;zł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8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6" fontId="0" fillId="2" borderId="7" xfId="0" applyNumberFormat="1" applyFill="1" applyBorder="1" applyAlignment="1">
      <alignment horizontal="center" vertical="center"/>
    </xf>
    <xf numFmtId="6" fontId="0" fillId="0" borderId="8" xfId="0" applyNumberFormat="1" applyBorder="1" applyAlignment="1">
      <alignment horizontal="center" vertical="center"/>
    </xf>
    <xf numFmtId="10" fontId="0" fillId="2" borderId="8" xfId="0" applyNumberFormat="1" applyFill="1" applyBorder="1" applyAlignment="1">
      <alignment horizontal="center" vertical="center"/>
    </xf>
    <xf numFmtId="6" fontId="0" fillId="0" borderId="9" xfId="0" applyNumberFormat="1" applyBorder="1" applyAlignment="1">
      <alignment horizontal="center" vertical="center"/>
    </xf>
    <xf numFmtId="6" fontId="0" fillId="0" borderId="7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9" fontId="0" fillId="2" borderId="6" xfId="0" applyNumberFormat="1" applyFill="1" applyBorder="1" applyAlignment="1">
      <alignment horizontal="center"/>
    </xf>
    <xf numFmtId="0" fontId="0" fillId="0" borderId="10" xfId="0" applyBorder="1"/>
    <xf numFmtId="0" fontId="0" fillId="2" borderId="11" xfId="0" applyFill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8" xfId="0" applyBorder="1"/>
    <xf numFmtId="9" fontId="0" fillId="2" borderId="9" xfId="0" applyNumberFormat="1" applyFill="1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0" xfId="0" applyNumberFormat="1"/>
    <xf numFmtId="9" fontId="0" fillId="0" borderId="0" xfId="0" applyNumberFormat="1" applyAlignment="1">
      <alignment horizontal="center"/>
    </xf>
    <xf numFmtId="6" fontId="0" fillId="0" borderId="11" xfId="0" applyNumberFormat="1" applyBorder="1"/>
    <xf numFmtId="0" fontId="0" fillId="0" borderId="7" xfId="0" applyBorder="1" applyAlignment="1">
      <alignment horizontal="center"/>
    </xf>
    <xf numFmtId="6" fontId="0" fillId="0" borderId="8" xfId="0" applyNumberFormat="1" applyBorder="1"/>
    <xf numFmtId="6" fontId="0" fillId="0" borderId="9" xfId="0" applyNumberFormat="1" applyBorder="1"/>
    <xf numFmtId="6" fontId="0" fillId="0" borderId="10" xfId="0" applyNumberFormat="1" applyBorder="1"/>
    <xf numFmtId="9" fontId="0" fillId="0" borderId="11" xfId="0" applyNumberFormat="1" applyBorder="1" applyAlignment="1">
      <alignment horizontal="center"/>
    </xf>
    <xf numFmtId="6" fontId="0" fillId="0" borderId="7" xfId="0" applyNumberFormat="1" applyBorder="1"/>
    <xf numFmtId="0" fontId="0" fillId="0" borderId="11" xfId="0" applyBorder="1"/>
    <xf numFmtId="6" fontId="0" fillId="2" borderId="10" xfId="0" applyNumberFormat="1" applyFill="1" applyBorder="1"/>
    <xf numFmtId="10" fontId="0" fillId="2" borderId="11" xfId="0" applyNumberFormat="1" applyFill="1" applyBorder="1" applyAlignment="1">
      <alignment horizontal="center"/>
    </xf>
    <xf numFmtId="10" fontId="0" fillId="2" borderId="9" xfId="0" applyNumberForma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2" borderId="8" xfId="0" applyNumberFormat="1" applyFill="1" applyBorder="1" applyAlignment="1">
      <alignment horizontal="center"/>
    </xf>
    <xf numFmtId="10" fontId="0" fillId="2" borderId="10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4705F-C63F-4444-9E06-F6DF695CB0D3}">
  <dimension ref="B1:J7"/>
  <sheetViews>
    <sheetView showGridLines="0" zoomScaleNormal="100" workbookViewId="0">
      <selection activeCell="C12" sqref="C12"/>
    </sheetView>
  </sheetViews>
  <sheetFormatPr defaultRowHeight="15" x14ac:dyDescent="0.25"/>
  <cols>
    <col min="2" max="2" width="11.5703125" customWidth="1"/>
    <col min="3" max="3" width="12.7109375" customWidth="1"/>
    <col min="4" max="4" width="16.140625" style="3" customWidth="1"/>
    <col min="5" max="5" width="15.85546875" customWidth="1"/>
    <col min="6" max="7" width="14.42578125" bestFit="1" customWidth="1"/>
    <col min="8" max="8" width="14.85546875" customWidth="1"/>
    <col min="9" max="9" width="16" customWidth="1"/>
    <col min="10" max="10" width="12.140625" customWidth="1"/>
    <col min="11" max="11" width="15.85546875" customWidth="1"/>
    <col min="12" max="12" width="13.42578125" bestFit="1" customWidth="1"/>
    <col min="13" max="13" width="22.140625" bestFit="1" customWidth="1"/>
  </cols>
  <sheetData>
    <row r="1" spans="2:10" ht="15.75" thickBot="1" x14ac:dyDescent="0.3"/>
    <row r="2" spans="2:10" ht="15.75" thickBot="1" x14ac:dyDescent="0.3">
      <c r="B2" s="5" t="s">
        <v>16</v>
      </c>
      <c r="C2" s="6"/>
      <c r="D2" s="7">
        <v>0.2</v>
      </c>
    </row>
    <row r="3" spans="2:10" ht="15.75" thickBot="1" x14ac:dyDescent="0.3">
      <c r="B3" s="5" t="s">
        <v>15</v>
      </c>
      <c r="C3" s="6"/>
      <c r="D3" s="8">
        <v>30</v>
      </c>
    </row>
    <row r="4" spans="2:10" ht="15.75" thickBot="1" x14ac:dyDescent="0.3">
      <c r="B4" s="5" t="s">
        <v>4</v>
      </c>
      <c r="C4" s="6"/>
      <c r="D4" s="7">
        <v>0.06</v>
      </c>
    </row>
    <row r="5" spans="2:10" ht="15.75" thickBot="1" x14ac:dyDescent="0.3"/>
    <row r="6" spans="2:10" ht="60.75" thickBot="1" x14ac:dyDescent="0.3">
      <c r="B6" s="14" t="s">
        <v>3</v>
      </c>
      <c r="C6" s="14" t="s">
        <v>10</v>
      </c>
      <c r="D6" s="15" t="s">
        <v>2</v>
      </c>
      <c r="E6" s="15" t="s">
        <v>17</v>
      </c>
      <c r="F6" s="15" t="s">
        <v>18</v>
      </c>
      <c r="G6" s="16" t="s">
        <v>19</v>
      </c>
      <c r="H6" s="14" t="s">
        <v>0</v>
      </c>
      <c r="I6" s="16" t="s">
        <v>1</v>
      </c>
      <c r="J6" s="16" t="s">
        <v>8</v>
      </c>
    </row>
    <row r="7" spans="2:10" ht="45" customHeight="1" thickBot="1" x14ac:dyDescent="0.3">
      <c r="B7" s="9">
        <v>600000</v>
      </c>
      <c r="C7" s="13">
        <f>B7*(1-D2)</f>
        <v>480000</v>
      </c>
      <c r="D7" s="11">
        <v>3.5000000000000003E-2</v>
      </c>
      <c r="E7" s="10">
        <f>-PMT(D7,$D$3,C7)</f>
        <v>26098.239171563306</v>
      </c>
      <c r="F7" s="10">
        <f>C7*D7</f>
        <v>16800</v>
      </c>
      <c r="G7" s="12">
        <f>E7-F7</f>
        <v>9298.2391715633057</v>
      </c>
      <c r="H7" s="13">
        <f>D4*B7</f>
        <v>36000</v>
      </c>
      <c r="I7" s="12">
        <f>H7-IF(H7&lt;=100000,8.5%*H7,8.5%*100000+12.5%*(H7-100000))</f>
        <v>32940</v>
      </c>
      <c r="J7" s="12">
        <f>I7-E7</f>
        <v>6841.7608284366943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23"/>
  <sheetViews>
    <sheetView showGridLines="0" tabSelected="1" zoomScaleNormal="100" workbookViewId="0">
      <selection activeCell="N22" sqref="N22"/>
    </sheetView>
  </sheetViews>
  <sheetFormatPr defaultRowHeight="15" x14ac:dyDescent="0.25"/>
  <cols>
    <col min="2" max="2" width="5.85546875" customWidth="1"/>
    <col min="3" max="3" width="11.5703125" customWidth="1"/>
    <col min="4" max="4" width="9.7109375" style="3" customWidth="1"/>
    <col min="5" max="5" width="12.7109375" customWidth="1"/>
    <col min="6" max="6" width="16.140625" style="3" customWidth="1"/>
    <col min="7" max="7" width="15.85546875" customWidth="1"/>
    <col min="8" max="9" width="14.42578125" bestFit="1" customWidth="1"/>
    <col min="10" max="10" width="12.42578125" style="3" customWidth="1"/>
    <col min="11" max="11" width="14.85546875" customWidth="1"/>
    <col min="12" max="12" width="11.5703125" customWidth="1"/>
    <col min="13" max="13" width="12.140625" customWidth="1"/>
    <col min="14" max="14" width="12.7109375" customWidth="1"/>
    <col min="15" max="15" width="13.140625" customWidth="1"/>
    <col min="16" max="16" width="15.85546875" customWidth="1"/>
    <col min="17" max="17" width="13.42578125" bestFit="1" customWidth="1"/>
    <col min="18" max="18" width="22.140625" bestFit="1" customWidth="1"/>
  </cols>
  <sheetData>
    <row r="1" spans="2:15" ht="15.75" thickBot="1" x14ac:dyDescent="0.3"/>
    <row r="2" spans="2:15" x14ac:dyDescent="0.25">
      <c r="C2" s="17" t="s">
        <v>16</v>
      </c>
      <c r="D2" s="18"/>
      <c r="E2" s="19"/>
      <c r="F2" s="20">
        <v>0.2</v>
      </c>
    </row>
    <row r="3" spans="2:15" x14ac:dyDescent="0.25">
      <c r="C3" s="21" t="s">
        <v>15</v>
      </c>
      <c r="F3" s="22">
        <v>30</v>
      </c>
    </row>
    <row r="4" spans="2:15" ht="15.75" thickBot="1" x14ac:dyDescent="0.3">
      <c r="C4" s="23" t="s">
        <v>4</v>
      </c>
      <c r="D4" s="24"/>
      <c r="E4" s="25"/>
      <c r="F4" s="26">
        <v>0.06</v>
      </c>
    </row>
    <row r="5" spans="2:15" ht="15.75" thickBot="1" x14ac:dyDescent="0.3"/>
    <row r="6" spans="2:15" ht="75.75" thickBot="1" x14ac:dyDescent="0.3">
      <c r="B6" s="14" t="s">
        <v>14</v>
      </c>
      <c r="C6" s="14" t="s">
        <v>3</v>
      </c>
      <c r="D6" s="16" t="s">
        <v>5</v>
      </c>
      <c r="E6" s="14" t="s">
        <v>10</v>
      </c>
      <c r="F6" s="15" t="s">
        <v>2</v>
      </c>
      <c r="G6" s="15" t="s">
        <v>7</v>
      </c>
      <c r="H6" s="15" t="s">
        <v>12</v>
      </c>
      <c r="I6" s="15" t="s">
        <v>13</v>
      </c>
      <c r="J6" s="14" t="s">
        <v>6</v>
      </c>
      <c r="K6" s="15" t="s">
        <v>0</v>
      </c>
      <c r="L6" s="16" t="s">
        <v>1</v>
      </c>
      <c r="M6" s="15" t="s">
        <v>8</v>
      </c>
      <c r="N6" s="15" t="s">
        <v>9</v>
      </c>
      <c r="O6" s="16" t="s">
        <v>11</v>
      </c>
    </row>
    <row r="7" spans="2:15" x14ac:dyDescent="0.25">
      <c r="B7" s="27">
        <v>0</v>
      </c>
      <c r="C7" s="38">
        <v>600000</v>
      </c>
      <c r="D7" s="35"/>
      <c r="E7" s="28">
        <f>C7*(1-F2)</f>
        <v>480000</v>
      </c>
      <c r="F7" s="29"/>
      <c r="H7" s="1"/>
      <c r="I7" s="1"/>
      <c r="J7" s="27"/>
      <c r="L7" s="37"/>
      <c r="O7" s="30">
        <f>C7*F2</f>
        <v>120000</v>
      </c>
    </row>
    <row r="8" spans="2:15" x14ac:dyDescent="0.25">
      <c r="B8" s="27">
        <v>1</v>
      </c>
      <c r="C8" s="34">
        <f>C7</f>
        <v>600000</v>
      </c>
      <c r="D8" s="39">
        <v>0.05</v>
      </c>
      <c r="E8" s="28">
        <f>E7</f>
        <v>480000</v>
      </c>
      <c r="F8" s="41">
        <v>3.5000000000000003E-2</v>
      </c>
      <c r="G8" s="28">
        <f t="shared" ref="G8:G22" si="0">-PMT(F8,$F$3-B7,E8)</f>
        <v>26098.239171563306</v>
      </c>
      <c r="H8" s="28">
        <f>E8*F8</f>
        <v>16800</v>
      </c>
      <c r="I8" s="28">
        <f>G8-H8</f>
        <v>9298.2391715633057</v>
      </c>
      <c r="J8" s="43">
        <v>0.04</v>
      </c>
      <c r="K8" s="28">
        <f>F4*C7</f>
        <v>36000</v>
      </c>
      <c r="L8" s="30">
        <f>K8-IF(K8&lt;=100000,8.5%*K8,8.5%*100000+12.5%*(K8-100000))</f>
        <v>32940</v>
      </c>
      <c r="M8" s="28">
        <f>L8-G8</f>
        <v>6841.7608284366943</v>
      </c>
      <c r="N8" s="28">
        <f>M8</f>
        <v>6841.7608284366943</v>
      </c>
      <c r="O8" s="30">
        <f>C8-E8</f>
        <v>120000</v>
      </c>
    </row>
    <row r="9" spans="2:15" x14ac:dyDescent="0.25">
      <c r="B9" s="27">
        <v>2</v>
      </c>
      <c r="C9" s="34">
        <f t="shared" ref="C9:C22" si="1">C8*(1+D8)</f>
        <v>630000</v>
      </c>
      <c r="D9" s="39">
        <f>D8</f>
        <v>0.05</v>
      </c>
      <c r="E9" s="28">
        <f>E8-I8</f>
        <v>470701.7608284367</v>
      </c>
      <c r="F9" s="41">
        <f>F8</f>
        <v>3.5000000000000003E-2</v>
      </c>
      <c r="G9" s="28">
        <f t="shared" si="0"/>
        <v>26098.239171563306</v>
      </c>
      <c r="H9" s="28">
        <f>E9*F9</f>
        <v>16474.561628995285</v>
      </c>
      <c r="I9" s="28">
        <f>G9-H9</f>
        <v>9623.6775425680207</v>
      </c>
      <c r="J9" s="43">
        <f>J8</f>
        <v>0.04</v>
      </c>
      <c r="K9" s="28">
        <f>K8*(1+J8)</f>
        <v>37440</v>
      </c>
      <c r="L9" s="30">
        <f>K9-IF(K9&lt;=100000,8.5%*K9,8.5%*100000+12.5%*(K9-100000))</f>
        <v>34257.599999999999</v>
      </c>
      <c r="M9" s="28">
        <f>L9-G9</f>
        <v>8159.3608284366928</v>
      </c>
      <c r="N9" s="28">
        <f t="shared" ref="N9:N22" si="2">N8+M9</f>
        <v>15001.121656873387</v>
      </c>
      <c r="O9" s="30">
        <f t="shared" ref="O9:O22" si="3">C9-E9</f>
        <v>159298.2391715633</v>
      </c>
    </row>
    <row r="10" spans="2:15" x14ac:dyDescent="0.25">
      <c r="B10" s="27">
        <v>3</v>
      </c>
      <c r="C10" s="34">
        <f t="shared" si="1"/>
        <v>661500</v>
      </c>
      <c r="D10" s="39">
        <f t="shared" ref="D10:D22" si="4">D9</f>
        <v>0.05</v>
      </c>
      <c r="E10" s="28">
        <f t="shared" ref="E10:E22" si="5">E9-I9</f>
        <v>461078.08328586869</v>
      </c>
      <c r="F10" s="41">
        <f t="shared" ref="F10:F22" si="6">F9</f>
        <v>3.5000000000000003E-2</v>
      </c>
      <c r="G10" s="28">
        <f t="shared" si="0"/>
        <v>26098.239171563306</v>
      </c>
      <c r="H10" s="28">
        <f t="shared" ref="H10:H22" si="7">E10*F10</f>
        <v>16137.732915005407</v>
      </c>
      <c r="I10" s="28">
        <f t="shared" ref="I10:I22" si="8">G10-H10</f>
        <v>9960.5062565578992</v>
      </c>
      <c r="J10" s="43">
        <f t="shared" ref="J10:J21" si="9">J9</f>
        <v>0.04</v>
      </c>
      <c r="K10" s="28">
        <f t="shared" ref="K10:K22" si="10">K9*(1+J9)</f>
        <v>38937.599999999999</v>
      </c>
      <c r="L10" s="30">
        <f t="shared" ref="L10:L22" si="11">K10-IF(K10&lt;=100000,8.5%*K10,8.5%*100000+12.5%*(K10-100000))</f>
        <v>35627.903999999995</v>
      </c>
      <c r="M10" s="28">
        <f t="shared" ref="M10:M22" si="12">L10-G10</f>
        <v>9529.6648284366893</v>
      </c>
      <c r="N10" s="28">
        <f t="shared" si="2"/>
        <v>24530.786485310076</v>
      </c>
      <c r="O10" s="30">
        <f t="shared" si="3"/>
        <v>200421.91671413131</v>
      </c>
    </row>
    <row r="11" spans="2:15" x14ac:dyDescent="0.25">
      <c r="B11" s="27">
        <v>4</v>
      </c>
      <c r="C11" s="34">
        <f t="shared" si="1"/>
        <v>694575</v>
      </c>
      <c r="D11" s="39">
        <f t="shared" si="4"/>
        <v>0.05</v>
      </c>
      <c r="E11" s="28">
        <f t="shared" si="5"/>
        <v>451117.57702931081</v>
      </c>
      <c r="F11" s="41">
        <f>F10</f>
        <v>3.5000000000000003E-2</v>
      </c>
      <c r="G11" s="28">
        <f t="shared" si="0"/>
        <v>26098.239171563306</v>
      </c>
      <c r="H11" s="28">
        <f t="shared" si="7"/>
        <v>15789.115196025879</v>
      </c>
      <c r="I11" s="28">
        <f t="shared" si="8"/>
        <v>10309.123975537426</v>
      </c>
      <c r="J11" s="43">
        <f t="shared" si="9"/>
        <v>0.04</v>
      </c>
      <c r="K11" s="28">
        <f t="shared" si="10"/>
        <v>40495.103999999999</v>
      </c>
      <c r="L11" s="30">
        <f t="shared" si="11"/>
        <v>37053.02016</v>
      </c>
      <c r="M11" s="28">
        <f t="shared" si="12"/>
        <v>10954.780988436694</v>
      </c>
      <c r="N11" s="28">
        <f t="shared" si="2"/>
        <v>35485.567473746771</v>
      </c>
      <c r="O11" s="30">
        <f t="shared" si="3"/>
        <v>243457.42297068919</v>
      </c>
    </row>
    <row r="12" spans="2:15" x14ac:dyDescent="0.25">
      <c r="B12" s="27">
        <v>5</v>
      </c>
      <c r="C12" s="34">
        <f t="shared" si="1"/>
        <v>729303.75</v>
      </c>
      <c r="D12" s="39">
        <f t="shared" si="4"/>
        <v>0.05</v>
      </c>
      <c r="E12" s="28">
        <f t="shared" si="5"/>
        <v>440808.45305377338</v>
      </c>
      <c r="F12" s="41">
        <f>F11</f>
        <v>3.5000000000000003E-2</v>
      </c>
      <c r="G12" s="28">
        <f t="shared" si="0"/>
        <v>26098.239171563306</v>
      </c>
      <c r="H12" s="28">
        <f t="shared" si="7"/>
        <v>15428.29585688207</v>
      </c>
      <c r="I12" s="28">
        <f t="shared" si="8"/>
        <v>10669.943314681235</v>
      </c>
      <c r="J12" s="43">
        <f t="shared" si="9"/>
        <v>0.04</v>
      </c>
      <c r="K12" s="28">
        <f t="shared" si="10"/>
        <v>42114.908159999999</v>
      </c>
      <c r="L12" s="30">
        <f t="shared" si="11"/>
        <v>38535.140966400002</v>
      </c>
      <c r="M12" s="28">
        <f t="shared" si="12"/>
        <v>12436.901794836696</v>
      </c>
      <c r="N12" s="28">
        <f t="shared" si="2"/>
        <v>47922.469268583467</v>
      </c>
      <c r="O12" s="30">
        <f t="shared" si="3"/>
        <v>288495.29694622662</v>
      </c>
    </row>
    <row r="13" spans="2:15" x14ac:dyDescent="0.25">
      <c r="B13" s="27">
        <v>6</v>
      </c>
      <c r="C13" s="34">
        <f t="shared" si="1"/>
        <v>765768.9375</v>
      </c>
      <c r="D13" s="39">
        <f t="shared" si="4"/>
        <v>0.05</v>
      </c>
      <c r="E13" s="28">
        <f t="shared" si="5"/>
        <v>430138.50973909214</v>
      </c>
      <c r="F13" s="41">
        <f t="shared" si="6"/>
        <v>3.5000000000000003E-2</v>
      </c>
      <c r="G13" s="28">
        <f t="shared" si="0"/>
        <v>26098.239171563302</v>
      </c>
      <c r="H13" s="28">
        <f t="shared" si="7"/>
        <v>15054.847840868226</v>
      </c>
      <c r="I13" s="28">
        <f t="shared" si="8"/>
        <v>11043.391330695076</v>
      </c>
      <c r="J13" s="43">
        <f t="shared" si="9"/>
        <v>0.04</v>
      </c>
      <c r="K13" s="28">
        <f t="shared" si="10"/>
        <v>43799.504486400001</v>
      </c>
      <c r="L13" s="30">
        <f t="shared" si="11"/>
        <v>40076.546605055999</v>
      </c>
      <c r="M13" s="28">
        <f t="shared" si="12"/>
        <v>13978.307433492697</v>
      </c>
      <c r="N13" s="28">
        <f t="shared" si="2"/>
        <v>61900.776702076168</v>
      </c>
      <c r="O13" s="30">
        <f t="shared" si="3"/>
        <v>335630.42776090786</v>
      </c>
    </row>
    <row r="14" spans="2:15" x14ac:dyDescent="0.25">
      <c r="B14" s="27">
        <v>7</v>
      </c>
      <c r="C14" s="34">
        <f t="shared" si="1"/>
        <v>804057.38437500002</v>
      </c>
      <c r="D14" s="39">
        <f t="shared" si="4"/>
        <v>0.05</v>
      </c>
      <c r="E14" s="28">
        <f t="shared" si="5"/>
        <v>419095.11840839707</v>
      </c>
      <c r="F14" s="41">
        <f t="shared" si="6"/>
        <v>3.5000000000000003E-2</v>
      </c>
      <c r="G14" s="28">
        <f t="shared" si="0"/>
        <v>26098.239171563306</v>
      </c>
      <c r="H14" s="28">
        <f t="shared" si="7"/>
        <v>14668.329144293899</v>
      </c>
      <c r="I14" s="28">
        <f t="shared" si="8"/>
        <v>11429.910027269407</v>
      </c>
      <c r="J14" s="43">
        <f t="shared" si="9"/>
        <v>0.04</v>
      </c>
      <c r="K14" s="28">
        <f t="shared" si="10"/>
        <v>45551.484665856005</v>
      </c>
      <c r="L14" s="30">
        <f t="shared" si="11"/>
        <v>41679.608469258244</v>
      </c>
      <c r="M14" s="28">
        <f t="shared" si="12"/>
        <v>15581.369297694939</v>
      </c>
      <c r="N14" s="28">
        <f t="shared" si="2"/>
        <v>77482.145999771106</v>
      </c>
      <c r="O14" s="30">
        <f t="shared" si="3"/>
        <v>384962.26596660295</v>
      </c>
    </row>
    <row r="15" spans="2:15" x14ac:dyDescent="0.25">
      <c r="B15" s="27">
        <v>8</v>
      </c>
      <c r="C15" s="34">
        <f t="shared" si="1"/>
        <v>844260.25359375007</v>
      </c>
      <c r="D15" s="39">
        <f t="shared" si="4"/>
        <v>0.05</v>
      </c>
      <c r="E15" s="28">
        <f t="shared" si="5"/>
        <v>407665.20838112768</v>
      </c>
      <c r="F15" s="41">
        <f t="shared" si="6"/>
        <v>3.5000000000000003E-2</v>
      </c>
      <c r="G15" s="28">
        <f t="shared" si="0"/>
        <v>26098.239171563309</v>
      </c>
      <c r="H15" s="28">
        <f t="shared" si="7"/>
        <v>14268.282293339471</v>
      </c>
      <c r="I15" s="28">
        <f t="shared" si="8"/>
        <v>11829.956878223838</v>
      </c>
      <c r="J15" s="43">
        <f t="shared" si="9"/>
        <v>0.04</v>
      </c>
      <c r="K15" s="28">
        <f t="shared" si="10"/>
        <v>47373.544052490244</v>
      </c>
      <c r="L15" s="30">
        <f t="shared" si="11"/>
        <v>43346.792808028571</v>
      </c>
      <c r="M15" s="28">
        <f t="shared" si="12"/>
        <v>17248.553636465262</v>
      </c>
      <c r="N15" s="28">
        <f t="shared" si="2"/>
        <v>94730.699636236372</v>
      </c>
      <c r="O15" s="30">
        <f t="shared" si="3"/>
        <v>436595.04521262238</v>
      </c>
    </row>
    <row r="16" spans="2:15" x14ac:dyDescent="0.25">
      <c r="B16" s="27">
        <v>9</v>
      </c>
      <c r="C16" s="34">
        <f t="shared" si="1"/>
        <v>886473.26627343765</v>
      </c>
      <c r="D16" s="39">
        <f t="shared" si="4"/>
        <v>0.05</v>
      </c>
      <c r="E16" s="28">
        <f t="shared" si="5"/>
        <v>395835.25150290382</v>
      </c>
      <c r="F16" s="41">
        <f t="shared" si="6"/>
        <v>3.5000000000000003E-2</v>
      </c>
      <c r="G16" s="28">
        <f t="shared" si="0"/>
        <v>26098.239171563298</v>
      </c>
      <c r="H16" s="28">
        <f t="shared" si="7"/>
        <v>13854.233802601635</v>
      </c>
      <c r="I16" s="28">
        <f t="shared" si="8"/>
        <v>12244.005368961663</v>
      </c>
      <c r="J16" s="43">
        <f t="shared" si="9"/>
        <v>0.04</v>
      </c>
      <c r="K16" s="28">
        <f t="shared" si="10"/>
        <v>49268.485814589854</v>
      </c>
      <c r="L16" s="30">
        <f t="shared" si="11"/>
        <v>45080.664520349717</v>
      </c>
      <c r="M16" s="28">
        <f t="shared" si="12"/>
        <v>18982.425348786419</v>
      </c>
      <c r="N16" s="28">
        <f t="shared" si="2"/>
        <v>113713.12498502279</v>
      </c>
      <c r="O16" s="30">
        <f t="shared" si="3"/>
        <v>490638.01477053383</v>
      </c>
    </row>
    <row r="17" spans="2:17" x14ac:dyDescent="0.25">
      <c r="B17" s="27">
        <v>10</v>
      </c>
      <c r="C17" s="34">
        <f t="shared" si="1"/>
        <v>930796.9295871096</v>
      </c>
      <c r="D17" s="39">
        <f t="shared" si="4"/>
        <v>0.05</v>
      </c>
      <c r="E17" s="28">
        <f t="shared" si="5"/>
        <v>383591.24613394216</v>
      </c>
      <c r="F17" s="41">
        <f t="shared" si="6"/>
        <v>3.5000000000000003E-2</v>
      </c>
      <c r="G17" s="28">
        <f t="shared" si="0"/>
        <v>26098.239171563302</v>
      </c>
      <c r="H17" s="28">
        <f t="shared" si="7"/>
        <v>13425.693614687976</v>
      </c>
      <c r="I17" s="28">
        <f t="shared" si="8"/>
        <v>12672.545556875326</v>
      </c>
      <c r="J17" s="43">
        <f t="shared" si="9"/>
        <v>0.04</v>
      </c>
      <c r="K17" s="28">
        <f t="shared" si="10"/>
        <v>51239.225247173454</v>
      </c>
      <c r="L17" s="30">
        <f t="shared" si="11"/>
        <v>46883.89110116371</v>
      </c>
      <c r="M17" s="28">
        <f t="shared" si="12"/>
        <v>20785.651929600408</v>
      </c>
      <c r="N17" s="28">
        <f t="shared" si="2"/>
        <v>134498.77691462319</v>
      </c>
      <c r="O17" s="30">
        <f t="shared" si="3"/>
        <v>547205.68345316744</v>
      </c>
    </row>
    <row r="18" spans="2:17" x14ac:dyDescent="0.25">
      <c r="B18" s="27">
        <v>11</v>
      </c>
      <c r="C18" s="34">
        <f t="shared" si="1"/>
        <v>977336.77606646507</v>
      </c>
      <c r="D18" s="39">
        <f t="shared" si="4"/>
        <v>0.05</v>
      </c>
      <c r="E18" s="28">
        <f t="shared" si="5"/>
        <v>370918.7005770668</v>
      </c>
      <c r="F18" s="41">
        <f t="shared" si="6"/>
        <v>3.5000000000000003E-2</v>
      </c>
      <c r="G18" s="28">
        <f t="shared" si="0"/>
        <v>26098.239171563302</v>
      </c>
      <c r="H18" s="28">
        <f t="shared" si="7"/>
        <v>12982.154520197339</v>
      </c>
      <c r="I18" s="28">
        <f t="shared" si="8"/>
        <v>13116.084651365964</v>
      </c>
      <c r="J18" s="43">
        <f t="shared" si="9"/>
        <v>0.04</v>
      </c>
      <c r="K18" s="28">
        <f t="shared" si="10"/>
        <v>53288.794257060392</v>
      </c>
      <c r="L18" s="30">
        <f t="shared" si="11"/>
        <v>48759.246745210257</v>
      </c>
      <c r="M18" s="28">
        <f t="shared" si="12"/>
        <v>22661.007573646955</v>
      </c>
      <c r="N18" s="28">
        <f t="shared" si="2"/>
        <v>157159.78448827015</v>
      </c>
      <c r="O18" s="30">
        <f t="shared" si="3"/>
        <v>606418.07548939832</v>
      </c>
    </row>
    <row r="19" spans="2:17" x14ac:dyDescent="0.25">
      <c r="B19" s="27">
        <v>12</v>
      </c>
      <c r="C19" s="34">
        <f t="shared" si="1"/>
        <v>1026203.6148697884</v>
      </c>
      <c r="D19" s="39">
        <f t="shared" si="4"/>
        <v>0.05</v>
      </c>
      <c r="E19" s="28">
        <f t="shared" si="5"/>
        <v>357802.61592570087</v>
      </c>
      <c r="F19" s="41">
        <f t="shared" si="6"/>
        <v>3.5000000000000003E-2</v>
      </c>
      <c r="G19" s="28">
        <f t="shared" si="0"/>
        <v>26098.239171563302</v>
      </c>
      <c r="H19" s="28">
        <f t="shared" si="7"/>
        <v>12523.091557399532</v>
      </c>
      <c r="I19" s="28">
        <f t="shared" si="8"/>
        <v>13575.14761416377</v>
      </c>
      <c r="J19" s="43">
        <f t="shared" si="9"/>
        <v>0.04</v>
      </c>
      <c r="K19" s="28">
        <f t="shared" si="10"/>
        <v>55420.346027342806</v>
      </c>
      <c r="L19" s="30">
        <f t="shared" si="11"/>
        <v>50709.616615018669</v>
      </c>
      <c r="M19" s="28">
        <f t="shared" si="12"/>
        <v>24611.377443455367</v>
      </c>
      <c r="N19" s="28">
        <f t="shared" si="2"/>
        <v>181771.16193172551</v>
      </c>
      <c r="O19" s="30">
        <f t="shared" si="3"/>
        <v>668400.99894408754</v>
      </c>
    </row>
    <row r="20" spans="2:17" x14ac:dyDescent="0.25">
      <c r="B20" s="27">
        <v>13</v>
      </c>
      <c r="C20" s="34">
        <f t="shared" si="1"/>
        <v>1077513.7956132779</v>
      </c>
      <c r="D20" s="39">
        <f t="shared" si="4"/>
        <v>0.05</v>
      </c>
      <c r="E20" s="28">
        <f t="shared" si="5"/>
        <v>344227.46831153712</v>
      </c>
      <c r="F20" s="41">
        <f t="shared" si="6"/>
        <v>3.5000000000000003E-2</v>
      </c>
      <c r="G20" s="28">
        <f t="shared" si="0"/>
        <v>26098.239171563306</v>
      </c>
      <c r="H20" s="28">
        <f t="shared" si="7"/>
        <v>12047.9613909038</v>
      </c>
      <c r="I20" s="28">
        <f t="shared" si="8"/>
        <v>14050.277780659506</v>
      </c>
      <c r="J20" s="43">
        <f t="shared" si="9"/>
        <v>0.04</v>
      </c>
      <c r="K20" s="28">
        <f t="shared" si="10"/>
        <v>57637.159868436524</v>
      </c>
      <c r="L20" s="30">
        <f t="shared" si="11"/>
        <v>52738.001279619421</v>
      </c>
      <c r="M20" s="28">
        <f t="shared" si="12"/>
        <v>26639.762108056115</v>
      </c>
      <c r="N20" s="28">
        <f t="shared" si="2"/>
        <v>208410.92403978162</v>
      </c>
      <c r="O20" s="30">
        <f t="shared" si="3"/>
        <v>733286.32730174088</v>
      </c>
    </row>
    <row r="21" spans="2:17" x14ac:dyDescent="0.25">
      <c r="B21" s="27">
        <v>14</v>
      </c>
      <c r="C21" s="34">
        <f t="shared" si="1"/>
        <v>1131389.4853939419</v>
      </c>
      <c r="D21" s="39">
        <f t="shared" si="4"/>
        <v>0.05</v>
      </c>
      <c r="E21" s="28">
        <f t="shared" si="5"/>
        <v>330177.19053087762</v>
      </c>
      <c r="F21" s="41">
        <f t="shared" si="6"/>
        <v>3.5000000000000003E-2</v>
      </c>
      <c r="G21" s="28">
        <f t="shared" si="0"/>
        <v>26098.239171563309</v>
      </c>
      <c r="H21" s="28">
        <f t="shared" si="7"/>
        <v>11556.201668580718</v>
      </c>
      <c r="I21" s="28">
        <f t="shared" si="8"/>
        <v>14542.037502982592</v>
      </c>
      <c r="J21" s="43">
        <f t="shared" si="9"/>
        <v>0.04</v>
      </c>
      <c r="K21" s="28">
        <f t="shared" si="10"/>
        <v>59942.646263173985</v>
      </c>
      <c r="L21" s="30">
        <f t="shared" si="11"/>
        <v>54847.521330804193</v>
      </c>
      <c r="M21" s="28">
        <f t="shared" si="12"/>
        <v>28749.282159240884</v>
      </c>
      <c r="N21" s="28">
        <f t="shared" si="2"/>
        <v>237160.2061990225</v>
      </c>
      <c r="O21" s="30">
        <f t="shared" si="3"/>
        <v>801212.29486306431</v>
      </c>
    </row>
    <row r="22" spans="2:17" ht="15.75" thickBot="1" x14ac:dyDescent="0.3">
      <c r="B22" s="31">
        <v>15</v>
      </c>
      <c r="C22" s="36">
        <f t="shared" si="1"/>
        <v>1187958.9596636391</v>
      </c>
      <c r="D22" s="40">
        <f t="shared" si="4"/>
        <v>0.05</v>
      </c>
      <c r="E22" s="32">
        <f t="shared" si="5"/>
        <v>315635.15302789502</v>
      </c>
      <c r="F22" s="42">
        <f t="shared" si="6"/>
        <v>3.5000000000000003E-2</v>
      </c>
      <c r="G22" s="32">
        <f t="shared" si="0"/>
        <v>26098.239171563298</v>
      </c>
      <c r="H22" s="32">
        <f t="shared" si="7"/>
        <v>11047.230355976328</v>
      </c>
      <c r="I22" s="32">
        <f t="shared" si="8"/>
        <v>15051.008815586971</v>
      </c>
      <c r="J22" s="44">
        <f>J21</f>
        <v>0.04</v>
      </c>
      <c r="K22" s="32">
        <f t="shared" si="10"/>
        <v>62340.352113700945</v>
      </c>
      <c r="L22" s="33">
        <f t="shared" si="11"/>
        <v>57041.422184036361</v>
      </c>
      <c r="M22" s="32">
        <f t="shared" si="12"/>
        <v>30943.183012473062</v>
      </c>
      <c r="N22" s="32">
        <f t="shared" si="2"/>
        <v>268103.38921149558</v>
      </c>
      <c r="O22" s="33">
        <f t="shared" si="3"/>
        <v>872323.80663574405</v>
      </c>
    </row>
    <row r="23" spans="2:17" x14ac:dyDescent="0.25">
      <c r="D23" s="4"/>
      <c r="E23" s="1"/>
      <c r="F23" s="4"/>
      <c r="G23" s="1"/>
      <c r="H23" s="1"/>
      <c r="I23" s="1"/>
      <c r="J23" s="4"/>
      <c r="M23" s="1"/>
      <c r="N23" s="2"/>
      <c r="P23" s="1"/>
      <c r="Q23" s="1"/>
    </row>
  </sheetData>
  <pageMargins left="0.7" right="0.7" top="0.75" bottom="0.75" header="0.3" footer="0.3"/>
  <pageSetup paperSize="9" orientation="portrait" r:id="rId1"/>
  <ignoredErrors>
    <ignoredError sqref="E9 E10:E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Analiza1rok</vt:lpstr>
      <vt:lpstr>Analiza15lat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Grabowski</dc:creator>
  <cp:lastModifiedBy>Grzegorz Grabowski</cp:lastModifiedBy>
  <dcterms:created xsi:type="dcterms:W3CDTF">2015-06-05T18:19:34Z</dcterms:created>
  <dcterms:modified xsi:type="dcterms:W3CDTF">2024-04-15T15:37:28Z</dcterms:modified>
</cp:coreProperties>
</file>