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grabowski\Dropbox\WM\05_Mailing list\2016_02_13 lead magnet\"/>
    </mc:Choice>
  </mc:AlternateContent>
  <xr:revisionPtr revIDLastSave="0" documentId="13_ncr:1_{738910EF-A935-43DB-8C94-6AF01DDE82E3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Wybór formy opodatkowan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2" i="1"/>
  <c r="D7" i="1"/>
  <c r="D10" i="1" s="1"/>
  <c r="D6" i="1"/>
  <c r="D9" i="1" s="1"/>
  <c r="D5" i="1"/>
  <c r="M13" i="1" l="1"/>
  <c r="F6" i="1" l="1"/>
  <c r="F7" i="1"/>
  <c r="F8" i="1"/>
  <c r="D8" i="1"/>
  <c r="F4" i="1" l="1"/>
  <c r="D4" i="1"/>
  <c r="H7" i="1"/>
  <c r="H6" i="1"/>
  <c r="J7" i="1" l="1"/>
  <c r="J5" i="1"/>
  <c r="M6" i="1" s="1"/>
  <c r="J9" i="1"/>
  <c r="J12" i="1"/>
  <c r="J13" i="1"/>
  <c r="H4" i="1"/>
  <c r="H8" i="1"/>
  <c r="J10" i="1" l="1"/>
  <c r="J4" i="1"/>
  <c r="M4" i="1" s="1"/>
  <c r="J6" i="1"/>
  <c r="J11" i="1"/>
  <c r="J8" i="1"/>
  <c r="H14" i="1"/>
  <c r="F14" i="1"/>
  <c r="D14" i="1"/>
  <c r="J14" i="1" l="1"/>
  <c r="M12" i="1" s="1"/>
  <c r="M8" i="1" l="1"/>
  <c r="M10" i="1"/>
</calcChain>
</file>

<file path=xl/sharedStrings.xml><?xml version="1.0" encoding="utf-8"?>
<sst xmlns="http://schemas.openxmlformats.org/spreadsheetml/2006/main" count="54" uniqueCount="21">
  <si>
    <t>Przychody</t>
  </si>
  <si>
    <t>Czynsz najmu</t>
  </si>
  <si>
    <t>Opłaty administracyjne</t>
  </si>
  <si>
    <t>Media</t>
  </si>
  <si>
    <t>Koszty</t>
  </si>
  <si>
    <t>Amortyzacja</t>
  </si>
  <si>
    <t>Odsetki od kredytu</t>
  </si>
  <si>
    <t>Inne</t>
  </si>
  <si>
    <t>M1</t>
  </si>
  <si>
    <t>M2</t>
  </si>
  <si>
    <t>M3</t>
  </si>
  <si>
    <t>Dochód</t>
  </si>
  <si>
    <t>Suma</t>
  </si>
  <si>
    <t>+składki:</t>
  </si>
  <si>
    <t>Ryczałt:</t>
  </si>
  <si>
    <t>Ryczałt bis:</t>
  </si>
  <si>
    <t>Skala (18%):</t>
  </si>
  <si>
    <t>Skala (32%):</t>
  </si>
  <si>
    <t>DG (19%):</t>
  </si>
  <si>
    <t>+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</si>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</sst>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\ _z_ł_-;[Red]\-* #,##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0" fillId="0" borderId="1" xfId="0" applyBorder="1"/>
    <xf numFmtId="0" fontId="0" fillId="0" borderId="3" xfId="0" applyBorder="1"/>
    <xf numFmtId="164" fontId="2" fillId="0" borderId="2" xfId="1" applyNumberFormat="1" applyFont="1" applyBorder="1"/>
    <xf numFmtId="164" fontId="2" fillId="0" borderId="4" xfId="1" applyNumberFormat="1" applyFont="1" applyBorder="1"/>
    <xf numFmtId="164" fontId="4" fillId="0" borderId="6" xfId="1" applyNumberFormat="1" applyFont="1" applyBorder="1"/>
    <xf numFmtId="0" fontId="0" fillId="0" borderId="7" xfId="0" applyBorder="1" applyAlignment="1">
      <alignment horizontal="center"/>
    </xf>
    <xf numFmtId="0" fontId="3" fillId="0" borderId="5" xfId="0" quotePrefix="1" applyFont="1" applyBorder="1" applyAlignment="1">
      <alignment horizontal="right"/>
    </xf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14"/>
  <sheetViews>
    <sheetView showGridLines="0" tabSelected="1" zoomScale="190" zoomScaleNormal="190" workbookViewId="0">
      <selection activeCell="B1" sqref="B1"/>
    </sheetView>
  </sheetViews>
  <sheetFormatPr defaultRowHeight="14.4" x14ac:dyDescent="0.3"/>
  <cols>
    <col min="1" max="1" width="2.5546875" customWidth="1"/>
    <col min="2" max="2" width="4.109375" customWidth="1"/>
    <col min="3" max="3" width="19.77734375" customWidth="1"/>
    <col min="4" max="4" width="12.88671875" customWidth="1"/>
    <col min="5" max="5" width="1.44140625" hidden="1" customWidth="1"/>
    <col min="6" max="6" width="9.6640625" hidden="1" customWidth="1"/>
    <col min="7" max="7" width="1.44140625" hidden="1" customWidth="1"/>
    <col min="8" max="8" width="9.109375" hidden="1" customWidth="1"/>
    <col min="9" max="9" width="1.44140625" hidden="1" customWidth="1"/>
    <col min="10" max="10" width="10.88671875" hidden="1" customWidth="1"/>
    <col min="11" max="11" width="3.5546875" customWidth="1"/>
    <col min="12" max="12" width="10.77734375" bestFit="1" customWidth="1"/>
    <col min="13" max="13" width="11.109375" customWidth="1"/>
  </cols>
  <sheetData>
    <row r="3" spans="2:13" ht="15" thickBot="1" x14ac:dyDescent="0.35">
      <c r="D3" s="9" t="s">
        <v>8</v>
      </c>
      <c r="E3" s="9"/>
      <c r="F3" s="9" t="s">
        <v>9</v>
      </c>
      <c r="G3" s="9"/>
      <c r="H3" s="9" t="s">
        <v>10</v>
      </c>
      <c r="I3" s="9"/>
      <c r="J3" s="9" t="s">
        <v>12</v>
      </c>
    </row>
    <row r="4" spans="2:13" ht="15.6" thickTop="1" thickBot="1" x14ac:dyDescent="0.35">
      <c r="B4" s="2" t="s">
        <v>0</v>
      </c>
      <c r="C4" s="2"/>
      <c r="D4" s="3">
        <f>SUM(D5:D7)</f>
        <v>28800</v>
      </c>
      <c r="E4" s="11" t="s">
        <v>19</v>
      </c>
      <c r="F4" s="3">
        <f>SUM(F5:F7)</f>
        <v>0</v>
      </c>
      <c r="G4" s="11" t="s">
        <v>19</v>
      </c>
      <c r="H4" s="3">
        <f t="shared" ref="H4" si="0">SUM(H5:H7)</f>
        <v>0</v>
      </c>
      <c r="I4" s="11" t="s">
        <v>20</v>
      </c>
      <c r="J4" s="3">
        <f t="shared" ref="J4:J14" si="1">SUM(D4:H4)</f>
        <v>28800</v>
      </c>
      <c r="L4" s="4" t="s">
        <v>14</v>
      </c>
      <c r="M4" s="6">
        <f>ROUND(IF(J4&lt;=100000,8.5%*J4,8.5%*100000+12.5%*(J4-100000)),0)</f>
        <v>2448</v>
      </c>
    </row>
    <row r="5" spans="2:13" ht="15" thickBot="1" x14ac:dyDescent="0.35">
      <c r="C5" t="s">
        <v>1</v>
      </c>
      <c r="D5" s="1">
        <f>1900*12</f>
        <v>22800</v>
      </c>
      <c r="E5" s="12" t="s">
        <v>19</v>
      </c>
      <c r="F5" s="1"/>
      <c r="G5" s="12" t="s">
        <v>19</v>
      </c>
      <c r="H5" s="1"/>
      <c r="I5" s="12" t="s">
        <v>20</v>
      </c>
      <c r="J5" s="1">
        <f t="shared" si="1"/>
        <v>22800</v>
      </c>
      <c r="M5" s="3"/>
    </row>
    <row r="6" spans="2:13" ht="15" thickBot="1" x14ac:dyDescent="0.35">
      <c r="C6" t="s">
        <v>2</v>
      </c>
      <c r="D6" s="1">
        <f>400*12</f>
        <v>4800</v>
      </c>
      <c r="E6" s="12" t="s">
        <v>19</v>
      </c>
      <c r="F6" s="1">
        <f>F9</f>
        <v>0</v>
      </c>
      <c r="G6" s="12" t="s">
        <v>19</v>
      </c>
      <c r="H6" s="1">
        <f>H9</f>
        <v>0</v>
      </c>
      <c r="I6" s="12" t="s">
        <v>20</v>
      </c>
      <c r="J6" s="1">
        <f t="shared" si="1"/>
        <v>4800</v>
      </c>
      <c r="L6" s="4" t="s">
        <v>15</v>
      </c>
      <c r="M6" s="6">
        <f>ROUND(IF(J5&lt;=100000,8.5%*J5,8.5%*100000+12.5%*(J5-100000)),0)</f>
        <v>1938</v>
      </c>
    </row>
    <row r="7" spans="2:13" ht="15" thickBot="1" x14ac:dyDescent="0.35">
      <c r="C7" t="s">
        <v>3</v>
      </c>
      <c r="D7" s="1">
        <f>100*12</f>
        <v>1200</v>
      </c>
      <c r="E7" s="12" t="s">
        <v>19</v>
      </c>
      <c r="F7" s="1">
        <f>F10</f>
        <v>0</v>
      </c>
      <c r="G7" s="12" t="s">
        <v>19</v>
      </c>
      <c r="H7" s="1">
        <f>H10</f>
        <v>0</v>
      </c>
      <c r="I7" s="12" t="s">
        <v>20</v>
      </c>
      <c r="J7" s="1">
        <f t="shared" si="1"/>
        <v>1200</v>
      </c>
      <c r="M7" s="3"/>
    </row>
    <row r="8" spans="2:13" ht="15" thickBot="1" x14ac:dyDescent="0.35">
      <c r="B8" s="2" t="s">
        <v>4</v>
      </c>
      <c r="C8" s="2"/>
      <c r="D8" s="3">
        <f>SUM(D9:D13)</f>
        <v>39900</v>
      </c>
      <c r="E8" s="11" t="s">
        <v>19</v>
      </c>
      <c r="F8" s="3">
        <f>SUM(F9:F13)</f>
        <v>0</v>
      </c>
      <c r="G8" s="11" t="s">
        <v>19</v>
      </c>
      <c r="H8" s="3">
        <f t="shared" ref="H8" si="2">SUM(H9:H13)</f>
        <v>0</v>
      </c>
      <c r="I8" s="11" t="s">
        <v>20</v>
      </c>
      <c r="J8" s="3">
        <f t="shared" si="1"/>
        <v>39900</v>
      </c>
      <c r="L8" s="4" t="s">
        <v>16</v>
      </c>
      <c r="M8" s="6">
        <f>IF(J14&gt;=0,J14*18%,0)</f>
        <v>0</v>
      </c>
    </row>
    <row r="9" spans="2:13" ht="15" thickBot="1" x14ac:dyDescent="0.35">
      <c r="C9" t="s">
        <v>2</v>
      </c>
      <c r="D9" s="1">
        <f>D6</f>
        <v>4800</v>
      </c>
      <c r="E9" s="12" t="s">
        <v>19</v>
      </c>
      <c r="F9" s="1"/>
      <c r="G9" s="12" t="s">
        <v>19</v>
      </c>
      <c r="H9" s="1"/>
      <c r="I9" s="12" t="s">
        <v>20</v>
      </c>
      <c r="J9" s="1">
        <f t="shared" si="1"/>
        <v>4800</v>
      </c>
      <c r="M9" s="3"/>
    </row>
    <row r="10" spans="2:13" ht="15" thickBot="1" x14ac:dyDescent="0.35">
      <c r="C10" t="s">
        <v>3</v>
      </c>
      <c r="D10" s="1">
        <f>D7</f>
        <v>1200</v>
      </c>
      <c r="E10" s="12" t="s">
        <v>19</v>
      </c>
      <c r="F10" s="1"/>
      <c r="G10" s="12" t="s">
        <v>19</v>
      </c>
      <c r="H10" s="1"/>
      <c r="I10" s="12" t="s">
        <v>20</v>
      </c>
      <c r="J10" s="1">
        <f t="shared" si="1"/>
        <v>1200</v>
      </c>
      <c r="L10" s="4" t="s">
        <v>17</v>
      </c>
      <c r="M10" s="6">
        <f>IF(J14&gt;=0,J14*32%,0)</f>
        <v>0</v>
      </c>
    </row>
    <row r="11" spans="2:13" ht="15" thickBot="1" x14ac:dyDescent="0.35">
      <c r="C11" t="s">
        <v>5</v>
      </c>
      <c r="D11" s="1">
        <f>240000*10%</f>
        <v>24000</v>
      </c>
      <c r="E11" s="12" t="s">
        <v>19</v>
      </c>
      <c r="F11" s="1"/>
      <c r="G11" s="12" t="s">
        <v>19</v>
      </c>
      <c r="H11" s="1"/>
      <c r="I11" s="12" t="s">
        <v>20</v>
      </c>
      <c r="J11" s="1">
        <f t="shared" si="1"/>
        <v>24000</v>
      </c>
      <c r="M11" s="3"/>
    </row>
    <row r="12" spans="2:13" x14ac:dyDescent="0.3">
      <c r="C12" t="s">
        <v>6</v>
      </c>
      <c r="D12" s="1">
        <f>220000*4.5%</f>
        <v>9900</v>
      </c>
      <c r="E12" s="12" t="s">
        <v>19</v>
      </c>
      <c r="F12" s="1"/>
      <c r="G12" s="12" t="s">
        <v>19</v>
      </c>
      <c r="H12" s="1"/>
      <c r="I12" s="12" t="s">
        <v>20</v>
      </c>
      <c r="J12" s="1">
        <f t="shared" si="1"/>
        <v>9900</v>
      </c>
      <c r="L12" s="5" t="s">
        <v>18</v>
      </c>
      <c r="M12" s="7">
        <f>IF(19%*J14-3064.72&gt;0,19%*J14-3064.72,0)</f>
        <v>0</v>
      </c>
    </row>
    <row r="13" spans="2:13" ht="15" thickBot="1" x14ac:dyDescent="0.35">
      <c r="C13" t="s">
        <v>7</v>
      </c>
      <c r="D13" s="1">
        <v>0</v>
      </c>
      <c r="E13" s="12" t="s">
        <v>19</v>
      </c>
      <c r="F13" s="1"/>
      <c r="G13" s="12" t="s">
        <v>19</v>
      </c>
      <c r="H13" s="1"/>
      <c r="I13" s="12" t="s">
        <v>20</v>
      </c>
      <c r="J13" s="1">
        <f t="shared" si="1"/>
        <v>0</v>
      </c>
      <c r="L13" s="10" t="s">
        <v>13</v>
      </c>
      <c r="M13" s="8">
        <f>319.94*12</f>
        <v>3839.2799999999997</v>
      </c>
    </row>
    <row r="14" spans="2:13" x14ac:dyDescent="0.3">
      <c r="B14" s="2" t="s">
        <v>11</v>
      </c>
      <c r="C14" s="2"/>
      <c r="D14" s="3">
        <f>D4-D8</f>
        <v>-11100</v>
      </c>
      <c r="E14" s="11" t="s">
        <v>19</v>
      </c>
      <c r="F14" s="3">
        <f t="shared" ref="F14:H14" si="3">F4-F8</f>
        <v>0</v>
      </c>
      <c r="G14" s="11" t="s">
        <v>19</v>
      </c>
      <c r="H14" s="3">
        <f t="shared" si="3"/>
        <v>0</v>
      </c>
      <c r="I14" s="11" t="s">
        <v>19</v>
      </c>
      <c r="J14" s="3">
        <f t="shared" si="1"/>
        <v>-11100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Wybór formy opodatkowania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Jak wybrać formę opodatkowania najmu</dc:title>
  <dc:creator>Grzegorz</dc:creator>
  <cp:lastModifiedBy>Grzegorz Grabowski</cp:lastModifiedBy>
  <dcterms:created xsi:type="dcterms:W3CDTF">2016-12-05T10:33:20Z</dcterms:created>
  <dcterms:modified xsi:type="dcterms:W3CDTF">2019-02-20T22:40:59Z</dcterms:modified>
</cp:coreProperties>
</file>